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<sst xmlns="http://schemas.openxmlformats.org/spreadsheetml/2006/main" count="121" uniqueCount="115">
  <si>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</si>
  <si>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</si>
  <si>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</si>
  <si>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</si>
  <si>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</si>
  <si>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</si>
  <si>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</si>
  <si>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</si>
  <si>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</si>
  <si>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</si>
  <si>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</si>
  <si>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</si>
  <si>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</si>
  <si>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</si>
  <si>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</si>
  <si>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</si>
  <si>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</si>
  <si>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</si>
  <si>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</si>
  <si>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</si>
  <si>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</si>
  <si>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</si>
  <si>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</si>
  <si>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</si>
  <si>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</si>
  <si>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</si>
  <si>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</si>
  <si>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</si>
  <si>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</si>
  <si>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</si>
  <si>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</si>
  <si>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</si>
  <si>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</si>
  <si>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</si>
  <si>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</si>
  <si>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</si>
  <si>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</si>
  <si>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</si>
  <si>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</si>
  <si>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</si>
  <si>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</si>
  <si>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</si>
  <si>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</si>
  <si>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</si>
  <si>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</si>
  <si>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</si>
  <si>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</si>
  <si>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</si>
  <si>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</si>
  <si>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</si>
  <si>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</si>
  <si>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</si>
  <si>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</si>
  <si>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</si>
  <si>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</si>
  <si>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</si>
  <si>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</si>
  <si>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</si>
  <si>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</si>
  <si>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</si>
  <si>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</si>
  <si>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</si>
  <si>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</si>
  <si>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</si>
  <si>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</si>
  <si>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</si>
  <si>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</si>
  <si>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</si>
  <si>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</si>
  <si>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</si>
  <si>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</si>
  <si>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</si>
  <si>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</si>
  <si>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</si>
  <si>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</si>
  <si>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</si>
  <si>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</si>
  <si>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</si>
  <si>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</si>
  <si>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</si>
  <si>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</si>
  <si>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</si>
  <si>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</si>
  <si>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</si>
  <si>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</si>
  <si>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</si>
  <si>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</si>
  <si>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</si>
  <si>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</si>
  <si>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</si>
  <si>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</si>
  <si>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</si>
  <si>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</si>
  <si>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</si>
  <si>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</si>
  <si>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</si>
  <si>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</si>
  <si>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</si>
  <si>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</si>
  <si>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</si>
  <si>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</si>
  <si>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</si>
  <si>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</si>
  <si>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</si>
  <si>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</si>
  <si>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</si>
  <si>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</si>
  <si>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</si>
  <si>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</si>
  <si>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</si>
  <si>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</si>
  <si>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</si>
  <si>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</si>
  <si>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</si>
  <si>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12.07.19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</si>
</sst>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186" fontId="37" fillId="0" borderId="14" xfId="112" applyNumberFormat="1" applyFont="1" applyFill="1" applyBorder="1" applyAlignment="1">
      <alignment horizont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H19" sqref="AH1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19" t="s">
        <v>13</v>
      </c>
      <c r="E1" s="120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20.25" customHeight="1">
      <c r="A4" s="123" t="s">
        <v>40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1" t="s">
        <v>3</v>
      </c>
      <c r="B7" s="13"/>
      <c r="C7" s="121" t="s">
        <v>0</v>
      </c>
      <c r="D7" s="104" t="s">
        <v>1</v>
      </c>
      <c r="E7" s="104" t="s">
        <v>16</v>
      </c>
      <c r="F7" s="104" t="s">
        <v>37</v>
      </c>
      <c r="G7" s="14" t="s">
        <v>38</v>
      </c>
      <c r="H7" s="117" t="s">
        <v>114</v>
      </c>
      <c r="I7" s="14" t="s">
        <v>38</v>
      </c>
      <c r="J7" s="107" t="s">
        <v>2</v>
      </c>
      <c r="K7" s="105" t="s">
        <v>110</v>
      </c>
    </row>
    <row r="8" spans="1:26" ht="39.75" customHeight="1">
      <c r="A8" s="121"/>
      <c r="B8" s="1" t="s">
        <v>17</v>
      </c>
      <c r="C8" s="121"/>
      <c r="D8" s="104"/>
      <c r="E8" s="104"/>
      <c r="F8" s="104"/>
      <c r="G8" s="49" t="s">
        <v>39</v>
      </c>
      <c r="H8" s="118"/>
      <c r="I8" s="49" t="s">
        <v>109</v>
      </c>
      <c r="J8" s="108"/>
      <c r="K8" s="106"/>
      <c r="M8" s="115" t="s">
        <v>111</v>
      </c>
      <c r="N8" s="107" t="s">
        <v>22</v>
      </c>
      <c r="O8" s="105" t="s">
        <v>23</v>
      </c>
      <c r="P8" s="107" t="s">
        <v>24</v>
      </c>
      <c r="Q8" s="107" t="s">
        <v>25</v>
      </c>
      <c r="R8" s="107" t="s">
        <v>26</v>
      </c>
      <c r="S8" s="107" t="s">
        <v>27</v>
      </c>
      <c r="T8" s="107" t="s">
        <v>28</v>
      </c>
      <c r="U8" s="107" t="s">
        <v>29</v>
      </c>
      <c r="V8" s="107" t="s">
        <v>30</v>
      </c>
      <c r="W8" s="107" t="s">
        <v>31</v>
      </c>
      <c r="X8" s="107" t="s">
        <v>32</v>
      </c>
      <c r="Y8" s="107" t="s">
        <v>33</v>
      </c>
      <c r="Z8" s="107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6"/>
      <c r="N9" s="108"/>
      <c r="O9" s="106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s="15" customFormat="1" ht="19.5" customHeight="1">
      <c r="A10" s="109" t="s">
        <v>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112547719.58</v>
      </c>
      <c r="I11" s="8"/>
      <c r="J11" s="38">
        <f aca="true" t="shared" si="0" ref="J11:J19">H11/D11*100</f>
        <v>60.568841973600705</v>
      </c>
      <c r="K11" s="38">
        <f>(H11/(N11+O11+P11+Q11+R11+O28+P28+Q28+R28+S11+S28+T11+T28))*100</f>
        <v>86.18056481381018</v>
      </c>
      <c r="L11" s="73"/>
      <c r="M11" s="46">
        <f>N11+O11+P11+Q11+R11+S11+T11-H12</f>
        <v>10629154.579999983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103630770.95</v>
      </c>
      <c r="I12" s="37"/>
      <c r="J12" s="51">
        <f t="shared" si="0"/>
        <v>70.41071311863223</v>
      </c>
      <c r="K12" s="66">
        <f>(H12/(N11+O11+P11+Q11+R11+S11+T11))*100</f>
        <v>90.69739059368702</v>
      </c>
      <c r="L12" s="73"/>
      <c r="M12" s="42">
        <f>(N12+O12+P12+Q12+R12+S12+T12)-(H13+H16+H17+H18+H19)</f>
        <v>6601097.839999996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</f>
        <v>37268936.269999996</v>
      </c>
      <c r="I13" s="17"/>
      <c r="J13" s="17">
        <f t="shared" si="0"/>
        <v>76.21615221170165</v>
      </c>
      <c r="K13" s="112">
        <f>((H13+H16+H17+H18+H19)/(N12+O12+P12+Q12+R12+S12+T12))*100</f>
        <v>88.97339091051822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3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3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</f>
        <v>3737767.1999999997</v>
      </c>
      <c r="I16" s="17"/>
      <c r="J16" s="17">
        <f t="shared" si="0"/>
        <v>59.32963809523809</v>
      </c>
      <c r="K16" s="113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</f>
        <v>2396019</v>
      </c>
      <c r="I17" s="17"/>
      <c r="J17" s="17">
        <f t="shared" si="0"/>
        <v>48.89834693877551</v>
      </c>
      <c r="K17" s="113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3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</f>
        <v>9861345.73</v>
      </c>
      <c r="I19" s="17"/>
      <c r="J19" s="17">
        <f t="shared" si="0"/>
        <v>97.01751911063013</v>
      </c>
      <c r="K19" s="114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50366702.75</v>
      </c>
      <c r="I20" s="33"/>
      <c r="J20" s="33">
        <f>H20/D20*100</f>
        <v>65.52456406013937</v>
      </c>
      <c r="K20" s="112">
        <f>(H20/(N20+O20+P20+Q20+R20+S20+T20))*100</f>
        <v>92.59477056656436</v>
      </c>
      <c r="L20" s="73"/>
      <c r="M20" s="42">
        <f>(N20+O20+P20+Q20+R20+S20+T20)-(H20)</f>
        <v>4028056.740000002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</f>
        <v>15903951.239999998</v>
      </c>
      <c r="I21" s="21"/>
      <c r="J21" s="21">
        <f aca="true" t="shared" si="5" ref="J21:J27">H21/D21*100</f>
        <v>55.774181212379716</v>
      </c>
      <c r="K21" s="113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</f>
        <v>304046.85</v>
      </c>
      <c r="I22" s="21"/>
      <c r="J22" s="21">
        <f t="shared" si="5"/>
        <v>20.269749460501078</v>
      </c>
      <c r="K22" s="113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3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</f>
        <v>1047420.8200000002</v>
      </c>
      <c r="I24" s="21"/>
      <c r="J24" s="21">
        <f t="shared" si="5"/>
        <v>58.19004555555557</v>
      </c>
      <c r="K24" s="113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</f>
        <v>1107124.69</v>
      </c>
      <c r="I25" s="21"/>
      <c r="J25" s="21">
        <f t="shared" si="5"/>
        <v>25.161884742456092</v>
      </c>
      <c r="K25" s="113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</f>
        <v>616639.1699999999</v>
      </c>
      <c r="I26" s="21">
        <v>17240.18</v>
      </c>
      <c r="J26" s="21">
        <f t="shared" si="5"/>
        <v>40.635455048977235</v>
      </c>
      <c r="K26" s="113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</f>
        <v>29502111.64</v>
      </c>
      <c r="I27" s="21"/>
      <c r="J27" s="21">
        <f t="shared" si="5"/>
        <v>80.75137354009698</v>
      </c>
      <c r="K27" s="114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8916948.629999999</v>
      </c>
      <c r="I28" s="51"/>
      <c r="J28" s="51">
        <f>H28/D28*100</f>
        <v>23.078514062358742</v>
      </c>
      <c r="K28" s="124">
        <f>(H28/(N28+O28+P28+Q28+R28+S28+T28))*100</f>
        <v>54.58692596131114</v>
      </c>
      <c r="L28" s="73"/>
      <c r="M28" s="47">
        <f>(N28+O28+P28+Q28+R28+S28+T28)-H28</f>
        <v>7418370.630000001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1"/>
        <v>6.10972972972973</v>
      </c>
      <c r="K31" s="48">
        <f t="shared" si="8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1"/>
        <v>0</v>
      </c>
      <c r="K35" s="48">
        <f t="shared" si="8"/>
        <v>0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f>64000</f>
        <v>64000</v>
      </c>
      <c r="I41" s="53"/>
      <c r="J41" s="17">
        <f t="shared" si="11"/>
        <v>4.571428571428571</v>
      </c>
      <c r="K41" s="48">
        <f t="shared" si="8"/>
        <v>9.861325115562405</v>
      </c>
      <c r="L41" s="73"/>
      <c r="M41" s="42">
        <f t="shared" si="12"/>
        <v>585000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f>144314</f>
        <v>144314</v>
      </c>
      <c r="I45" s="51"/>
      <c r="J45" s="17">
        <f t="shared" si="11"/>
        <v>39.994568139366024</v>
      </c>
      <c r="K45" s="48">
        <f t="shared" si="8"/>
        <v>39.994568139366024</v>
      </c>
      <c r="L45" s="73"/>
      <c r="M45" s="42">
        <f t="shared" si="12"/>
        <v>216520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f>16200</f>
        <v>16200</v>
      </c>
      <c r="I46" s="51"/>
      <c r="J46" s="17">
        <f t="shared" si="11"/>
        <v>5.4</v>
      </c>
      <c r="K46" s="48">
        <f t="shared" si="8"/>
        <v>100</v>
      </c>
      <c r="L46" s="73"/>
      <c r="M46" s="42">
        <f t="shared" si="12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f>3709</f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f>20000</f>
        <v>20000</v>
      </c>
      <c r="I50" s="51"/>
      <c r="J50" s="84">
        <f t="shared" si="11"/>
        <v>3.6363636363636362</v>
      </c>
      <c r="K50" s="48">
        <f t="shared" si="8"/>
        <v>100</v>
      </c>
      <c r="L50" s="73"/>
      <c r="M50" s="42">
        <f t="shared" si="12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f>970000+298704.47</f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f>77000</f>
        <v>77000</v>
      </c>
      <c r="I53" s="51"/>
      <c r="J53" s="17">
        <f t="shared" si="11"/>
        <v>5.310344827586206</v>
      </c>
      <c r="K53" s="48">
        <f t="shared" si="8"/>
        <v>8.415300546448087</v>
      </c>
      <c r="L53" s="73"/>
      <c r="M53" s="42">
        <f t="shared" si="12"/>
        <v>838000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f>120000+106060</f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/>
      <c r="I59" s="53"/>
      <c r="J59" s="84"/>
      <c r="K59" s="48">
        <f t="shared" si="8"/>
        <v>0</v>
      </c>
      <c r="L59" s="73"/>
      <c r="M59" s="42">
        <f t="shared" si="12"/>
        <v>230000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f>88000</f>
        <v>88000</v>
      </c>
      <c r="I60" s="53"/>
      <c r="J60" s="97">
        <f t="shared" si="11"/>
        <v>8.799999999999999</v>
      </c>
      <c r="K60" s="48">
        <f t="shared" si="8"/>
        <v>11</v>
      </c>
      <c r="L60" s="73"/>
      <c r="M60" s="42">
        <f t="shared" si="12"/>
        <v>712000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f>48000</f>
        <v>48000</v>
      </c>
      <c r="I61" s="53"/>
      <c r="J61" s="17">
        <f t="shared" si="11"/>
        <v>6.25</v>
      </c>
      <c r="K61" s="48">
        <f t="shared" si="8"/>
        <v>11.678832116788321</v>
      </c>
      <c r="L61" s="73"/>
      <c r="M61" s="42">
        <f t="shared" si="12"/>
        <v>363000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f>42000</f>
        <v>42000</v>
      </c>
      <c r="I62" s="53"/>
      <c r="J62" s="17">
        <f t="shared" si="11"/>
        <v>6.645569620253164</v>
      </c>
      <c r="K62" s="48">
        <f t="shared" si="8"/>
        <v>11.346444780635402</v>
      </c>
      <c r="L62" s="73"/>
      <c r="M62" s="42">
        <f t="shared" si="12"/>
        <v>328160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</f>
        <v>60000</v>
      </c>
      <c r="I63" s="53"/>
      <c r="J63" s="17">
        <f t="shared" si="11"/>
        <v>4.6801872074882995</v>
      </c>
      <c r="K63" s="48">
        <f t="shared" si="8"/>
        <v>10.714285714285714</v>
      </c>
      <c r="L63" s="73"/>
      <c r="M63" s="42">
        <f t="shared" si="12"/>
        <v>500000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f>70000+42060</f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f>43000</f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01" t="s">
        <v>36</v>
      </c>
      <c r="B82" s="102"/>
      <c r="C82" s="102"/>
      <c r="D82" s="102"/>
      <c r="E82" s="102"/>
      <c r="F82" s="102"/>
      <c r="G82" s="103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311460855.94</v>
      </c>
      <c r="I83" s="8"/>
      <c r="J83" s="8">
        <f aca="true" t="shared" si="17" ref="J83:J111">H83/D83*100</f>
        <v>142.52160408983622</v>
      </c>
      <c r="K83" s="124">
        <f t="shared" si="8"/>
        <v>483.5180078996078</v>
      </c>
      <c r="L83" s="73"/>
      <c r="M83" s="95">
        <f>(N83+O83+P83+Q83+R83+S83+T83)-H83</f>
        <v>-247045291.09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>(H94/(N94+O94+P94+Q94+R94+S94+T94))*100</f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>(H95/(N95+O95+P95+Q95+R95+S95+T95))*100</f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2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>(H96/(N96+O96+P96+Q96+R96+S96+T96))*100</f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3" ref="Z96:Z112">SUM(N96:Y96)</f>
        <v>700000</v>
      </c>
      <c r="AA96" s="45">
        <f t="shared" si="22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>(H97/(N97+O97+P97+Q97+R97+S97+T97))*100</f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3"/>
        <v>600000</v>
      </c>
      <c r="AA97" s="45">
        <f t="shared" si="22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>(H98/(N98+O98+P98+Q98+R98+S98+T98))*100</f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3"/>
        <v>500000</v>
      </c>
      <c r="AA98" s="45">
        <f t="shared" si="22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>(H99/(N99+O99+P99+Q99+R99+S99+T99))*100</f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3"/>
        <v>1241860</v>
      </c>
      <c r="AA99" s="45">
        <f t="shared" si="22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>(H100/(N100+O100+P100+Q100+R100+S100+T100))*100</f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3"/>
        <v>2019770</v>
      </c>
      <c r="AA100" s="45">
        <f t="shared" si="22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>(H101/(N101+O101+P101+Q101+R101+S101+T101))*100</f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3"/>
        <v>21323020</v>
      </c>
      <c r="AA101" s="45">
        <f t="shared" si="22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>(H102/(N102+O102+P102+Q102+R102+S102+T102))*100</f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3"/>
        <v>10000000</v>
      </c>
      <c r="AA102" s="45">
        <f t="shared" si="22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>(H103/(N103+O103+P103+Q103+R103+S103+T103))*100</f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3"/>
        <v>950000</v>
      </c>
      <c r="AA103" s="45">
        <f t="shared" si="22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>(H104/(N104+O104+P104+Q104+R104+S104+T104))*100</f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3"/>
        <v>35400000</v>
      </c>
      <c r="AA104" s="45">
        <f t="shared" si="22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>(H105/(N105+O105+P105+Q105+R105+S105+T105))*100</f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3"/>
        <v>18000000</v>
      </c>
      <c r="AA105" s="45">
        <f t="shared" si="22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>(H106/(N106+O106+P106+Q106+R106+S106+T106))*100</f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3"/>
        <v>2000000</v>
      </c>
      <c r="AA106" s="45">
        <f t="shared" si="22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>(H107/(N107+O107+P107+Q107+R107+S107+T107))*100</f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3"/>
        <v>499840</v>
      </c>
      <c r="AA107" s="45">
        <f t="shared" si="22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>(H108/(N108+O108+P108+Q108+R108+S108+T108))*100</f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3"/>
        <v>1002780</v>
      </c>
      <c r="AA108" s="45">
        <f t="shared" si="22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>(H109/(N109+O109+P109+Q109+R109+S109+T109))*100</f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3"/>
        <v>4000000</v>
      </c>
      <c r="AA109" s="45">
        <f t="shared" si="22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1531485.6+2456653.03+7153.97+2654707.4+12897.03+4489375.2+282171854</f>
        <v>293324126.23</v>
      </c>
      <c r="I110" s="54"/>
      <c r="J110" s="17">
        <f t="shared" si="17"/>
        <v>1314.2986722328963</v>
      </c>
      <c r="K110" s="48">
        <f>(H110/(N110+O110+P110+Q110+R110+S110+T110))*100</f>
        <v>2058.414920912281</v>
      </c>
      <c r="L110" s="73"/>
      <c r="M110" s="42">
        <f t="shared" si="19"/>
        <v>-279074126.23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3"/>
        <v>22317920</v>
      </c>
      <c r="AA110" s="45">
        <f t="shared" si="22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>(H111/(N111+O111+P111+Q111+R111+S111+T111))*100</f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3"/>
        <v>1000000</v>
      </c>
      <c r="AA111" s="45">
        <f t="shared" si="22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424008575.52</v>
      </c>
      <c r="I112" s="8"/>
      <c r="J112" s="8">
        <f>H112/D112*100</f>
        <v>104.86080235531061</v>
      </c>
      <c r="K112" s="124">
        <f>(H112/(N112+O112+P112+Q112+R112+S112+T112))*100</f>
        <v>217.4282422101327</v>
      </c>
      <c r="L112" s="73"/>
      <c r="M112" s="47">
        <f>(N112+O112+P112+Q112+R112+S112+T112)-H112</f>
        <v>-228997765.88</v>
      </c>
      <c r="N112" s="47">
        <f aca="true" t="shared" si="24" ref="N112:Y112">N83+N28+N11</f>
        <v>3100000</v>
      </c>
      <c r="O112" s="47">
        <f t="shared" si="24"/>
        <v>18754577.81</v>
      </c>
      <c r="P112" s="47">
        <f t="shared" si="24"/>
        <v>30315714.619999997</v>
      </c>
      <c r="Q112" s="47">
        <f t="shared" si="24"/>
        <v>26673111.33</v>
      </c>
      <c r="R112" s="47">
        <f t="shared" si="24"/>
        <v>45258646.55</v>
      </c>
      <c r="S112" s="47">
        <f t="shared" si="24"/>
        <v>20495454.4</v>
      </c>
      <c r="T112" s="47">
        <f t="shared" si="24"/>
        <v>50413304.93</v>
      </c>
      <c r="U112" s="47">
        <f t="shared" si="24"/>
        <v>53196634.4</v>
      </c>
      <c r="V112" s="47">
        <f t="shared" si="24"/>
        <v>29521165.28</v>
      </c>
      <c r="W112" s="47">
        <f t="shared" si="24"/>
        <v>42556290.550000004</v>
      </c>
      <c r="X112" s="47">
        <f t="shared" si="24"/>
        <v>54289325.87</v>
      </c>
      <c r="Y112" s="47">
        <f t="shared" si="24"/>
        <v>29779513.69</v>
      </c>
      <c r="Z112" s="42">
        <f t="shared" si="23"/>
        <v>404353739.43</v>
      </c>
      <c r="AA112" s="45">
        <f t="shared" si="22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2019-07-12T12:05:30Z</dcterms:modified>
  <cp:category/>
  <cp:version/>
  <cp:contentType/>
  <cp:contentStatus/>
</cp:coreProperties>
</file>